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Закупки\ПОЛОЖЕНИЯ_ИНСТРУКЦИИ\ТУО\ТУО - 2024\"/>
    </mc:Choice>
  </mc:AlternateContent>
  <xr:revisionPtr revIDLastSave="0" documentId="13_ncr:1_{44CF2A32-30B6-43AE-A239-7A0E6F0E73E1}" xr6:coauthVersionLast="36" xr6:coauthVersionMax="36" xr10:uidLastSave="{00000000-0000-0000-0000-000000000000}"/>
  <bookViews>
    <workbookView xWindow="0" yWindow="0" windowWidth="19200" windowHeight="6765" xr2:uid="{00000000-000D-0000-FFFF-FFFF00000000}"/>
  </bookViews>
  <sheets>
    <sheet name="расчет" sheetId="1" r:id="rId1"/>
  </sheets>
  <calcPr calcId="191029"/>
</workbook>
</file>

<file path=xl/calcChain.xml><?xml version="1.0" encoding="utf-8"?>
<calcChain xmlns="http://schemas.openxmlformats.org/spreadsheetml/2006/main">
  <c r="C18" i="1" l="1"/>
  <c r="K33" i="1"/>
  <c r="L34" i="1"/>
  <c r="S34" i="1" s="1"/>
  <c r="U34" i="1" s="1"/>
  <c r="L33" i="1"/>
  <c r="L25" i="1"/>
  <c r="L24" i="1"/>
  <c r="K24" i="1"/>
  <c r="T34" i="1"/>
  <c r="P34" i="1"/>
  <c r="O33" i="1"/>
  <c r="L36" i="1" l="1"/>
  <c r="L31" i="1" s="1"/>
  <c r="S25" i="1"/>
  <c r="T25" i="1"/>
  <c r="P25" i="1"/>
  <c r="T24" i="1"/>
  <c r="L27" i="1"/>
  <c r="L22" i="1" s="1"/>
  <c r="U25" i="1" l="1"/>
  <c r="T27" i="1"/>
  <c r="C19" i="1" l="1"/>
  <c r="Q33" i="1" s="1"/>
  <c r="R33" i="1" s="1"/>
  <c r="R31" i="1" l="1"/>
  <c r="S33" i="1"/>
  <c r="O24" i="1"/>
  <c r="Q24" i="1" s="1"/>
  <c r="R24" i="1" s="1"/>
  <c r="S24" i="1" s="1"/>
  <c r="U24" i="1" s="1"/>
  <c r="T33" i="1" l="1"/>
  <c r="T36" i="1" s="1"/>
  <c r="U33" i="1"/>
  <c r="U36" i="1" s="1"/>
  <c r="U31" i="1" s="1"/>
  <c r="U27" i="1"/>
  <c r="U22" i="1" s="1"/>
  <c r="S27" i="1"/>
  <c r="S36" i="1"/>
  <c r="R22" i="1"/>
</calcChain>
</file>

<file path=xl/sharedStrings.xml><?xml version="1.0" encoding="utf-8"?>
<sst xmlns="http://schemas.openxmlformats.org/spreadsheetml/2006/main" count="109" uniqueCount="60">
  <si>
    <t>Системный номер договора R12 (ДС ОФУ)</t>
  </si>
  <si>
    <t>Номер договора контрагента</t>
  </si>
  <si>
    <t>Код проекта</t>
  </si>
  <si>
    <t>ЦФО</t>
  </si>
  <si>
    <t>Филиал</t>
  </si>
  <si>
    <t>Контрагент</t>
  </si>
  <si>
    <t>Отсрочка платежа, календ. дн.</t>
  </si>
  <si>
    <t>Размер скидки, %</t>
  </si>
  <si>
    <t>* проверить, что дата не попала на празднчный день</t>
  </si>
  <si>
    <t>ИНН</t>
  </si>
  <si>
    <t>Расчет скидки/премии за досрочную оплату</t>
  </si>
  <si>
    <t>письма</t>
  </si>
  <si>
    <t>соглашение</t>
  </si>
  <si>
    <t>ключевая ставка ЦБ РФ</t>
  </si>
  <si>
    <t>https://cbr.ru/hd_base/KeyRate/</t>
  </si>
  <si>
    <t>надбавка при оплате по письмам</t>
  </si>
  <si>
    <t>надбавка при оплате по соглашениям</t>
  </si>
  <si>
    <t>значение для выбора в ячейке С3</t>
  </si>
  <si>
    <t>выбрать основание для оплаты</t>
  </si>
  <si>
    <t>Необходимо проверить актуальность этого файла и уровня ставок для расчета скидки/премии, ссылка:</t>
  </si>
  <si>
    <t>указать валюту</t>
  </si>
  <si>
    <t>рубли</t>
  </si>
  <si>
    <t>у.е.</t>
  </si>
  <si>
    <t>Минимальная премия, руб.</t>
  </si>
  <si>
    <t>Минимальная премия, у.е.</t>
  </si>
  <si>
    <t>«УТВЕРЖДЕНО»</t>
  </si>
  <si>
    <t>Приложение №5.1</t>
  </si>
  <si>
    <t>устанавливает ДФ КЦ</t>
  </si>
  <si>
    <t>расчет ставки см. ниже</t>
  </si>
  <si>
    <t>Сумма платежа, руб./у.е. (с НДС)</t>
  </si>
  <si>
    <t>добавлено с НДС</t>
  </si>
  <si>
    <t>добавлен столбец</t>
  </si>
  <si>
    <t>Сумма платежа без НДС, руб./у.е.</t>
  </si>
  <si>
    <t>Сумма НДС, руб./у.е.</t>
  </si>
  <si>
    <t>формула</t>
  </si>
  <si>
    <t>Сумма платежа за вычетом скидки, руб./у.е. (с НДС)</t>
  </si>
  <si>
    <t>Сумма премии, руб./у.е. (с НДС)</t>
  </si>
  <si>
    <t>основной платеж</t>
  </si>
  <si>
    <t>штраф по поставке</t>
  </si>
  <si>
    <t>n/a</t>
  </si>
  <si>
    <t>итоговая сумма платежа</t>
  </si>
  <si>
    <t>устанавливает ДФ КЦ (см. файл "Параментры для ТУО ") в разделе «Типовые условия оплаты» на странице ДФ</t>
  </si>
  <si>
    <t>Ставка для расчета скидки/премии</t>
  </si>
  <si>
    <t>Ставка НДС, %</t>
  </si>
  <si>
    <t>без НДС</t>
  </si>
  <si>
    <r>
      <t xml:space="preserve">РАСЧЕТ СУММ ДЛЯ ВАРИАНТА С УПЛАТОЙ </t>
    </r>
    <r>
      <rPr>
        <b/>
        <sz val="11"/>
        <color rgb="FFFF0000"/>
        <rFont val="Calibri"/>
        <family val="2"/>
        <charset val="204"/>
      </rPr>
      <t>СКИДКИ</t>
    </r>
  </si>
  <si>
    <r>
      <t xml:space="preserve">РАСЧЕТ СУММ ДЛЯ ВАРИАНТА С УПЛАТОЙ </t>
    </r>
    <r>
      <rPr>
        <b/>
        <sz val="11"/>
        <color rgb="FFFF0000"/>
        <rFont val="Calibri"/>
        <family val="2"/>
        <charset val="204"/>
      </rPr>
      <t>ПРЕМИИ</t>
    </r>
  </si>
  <si>
    <t>ЯЧЕЙКИ В ТАБЛИЦЕ С ЖЕЛТОЙ ЗАЛИВКОЙ СОДЕРЖАТ ФОРМУЛЫ, ЗАПОЛНЯТЬ ИХ НЕ НУЖНО</t>
  </si>
  <si>
    <t>СПРАВОЧНО: в т.ч. НДС в составе суммы платежа за вычетом скидки, руб./у.е.</t>
  </si>
  <si>
    <t>СПРАВОЧНО: Сумма платежа за вычетом скидки, руб./у.е. (без НДС)</t>
  </si>
  <si>
    <t>Дата подписания ПУД</t>
  </si>
  <si>
    <t>Дата платежа в соответствии с условиями договора*</t>
  </si>
  <si>
    <t>Дата ускоренной оплаты за премию</t>
  </si>
  <si>
    <t>Размер премии, %</t>
  </si>
  <si>
    <t>Сумма платежа за вычетом премии, руб./у.е. (с НДС)</t>
  </si>
  <si>
    <t>СПРАВОЧНО: в т.ч. НДС в составе суммы платежа за вычетом премии, руб./у.е.</t>
  </si>
  <si>
    <t>СПРАВОЧНО: Сумма платежа за вычетом премии, руб./у.е. (без НДС)</t>
  </si>
  <si>
    <t>Сумма скидки, руб./у.е. (с НДС)</t>
  </si>
  <si>
    <t>от дата №_____</t>
  </si>
  <si>
    <t>Приказом ООО «Цифромед»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</si>
</sst>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%"/>
    <numFmt numFmtId="166" formatCode="#,##0.00_ ;\-#,##0.00\ "/>
    <numFmt numFmtId="167" formatCode="0.0000%"/>
    <numFmt numFmtId="168" formatCode="#,##0.00;[Red]\(#,##0.00\)"/>
  </numFmts>
  <fonts count="11" x14ac:knownFonts="1"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Calibri"/>
      <family val="2"/>
      <charset val="204"/>
    </font>
    <font>
      <b/>
      <u/>
      <sz val="11"/>
      <color theme="10"/>
      <name val="Calibri"/>
      <family val="2"/>
      <charset val="204"/>
    </font>
    <font>
      <b/>
      <sz val="11"/>
      <color rgb="FFFF0000"/>
      <name val="Calibri"/>
      <family val="2"/>
      <charset val="204"/>
    </font>
    <font>
      <b/>
      <sz val="8"/>
      <color indexed="8"/>
      <name val="Calibri"/>
      <family val="2"/>
      <charset val="204"/>
    </font>
    <font>
      <sz val="8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6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0" fillId="0" borderId="0" xfId="0" applyNumberFormat="1"/>
    <xf numFmtId="0" fontId="0" fillId="0" borderId="1" xfId="0" applyBorder="1"/>
    <xf numFmtId="164" fontId="0" fillId="0" borderId="1" xfId="0" applyNumberFormat="1" applyBorder="1"/>
    <xf numFmtId="14" fontId="0" fillId="0" borderId="1" xfId="0" applyNumberFormat="1" applyBorder="1"/>
    <xf numFmtId="0" fontId="1" fillId="0" borderId="0" xfId="0" applyFont="1"/>
    <xf numFmtId="0" fontId="0" fillId="0" borderId="0" xfId="0" quotePrefix="1"/>
    <xf numFmtId="165" fontId="3" fillId="0" borderId="0" xfId="1" applyNumberFormat="1" applyFont="1"/>
    <xf numFmtId="166" fontId="0" fillId="0" borderId="0" xfId="2" applyNumberFormat="1" applyFont="1"/>
    <xf numFmtId="49" fontId="1" fillId="0" borderId="1" xfId="0" applyNumberFormat="1" applyFont="1" applyBorder="1" applyAlignment="1">
      <alignment horizontal="center" vertical="center" wrapText="1"/>
    </xf>
    <xf numFmtId="10" fontId="0" fillId="0" borderId="1" xfId="0" quotePrefix="1" applyNumberFormat="1" applyBorder="1"/>
    <xf numFmtId="14" fontId="0" fillId="2" borderId="1" xfId="0" applyNumberFormat="1" applyFill="1" applyBorder="1"/>
    <xf numFmtId="0" fontId="1" fillId="0" borderId="0" xfId="0" applyFont="1" applyAlignment="1">
      <alignment horizontal="left"/>
    </xf>
    <xf numFmtId="0" fontId="5" fillId="0" borderId="0" xfId="3"/>
    <xf numFmtId="49" fontId="6" fillId="0" borderId="0" xfId="0" applyNumberFormat="1" applyFont="1"/>
    <xf numFmtId="0" fontId="0" fillId="3" borderId="0" xfId="0" applyFill="1"/>
    <xf numFmtId="0" fontId="6" fillId="3" borderId="0" xfId="0" applyFont="1" applyFill="1" applyAlignment="1">
      <alignment horizontal="right"/>
    </xf>
    <xf numFmtId="0" fontId="6" fillId="3" borderId="0" xfId="0" applyFont="1" applyFill="1"/>
    <xf numFmtId="0" fontId="1" fillId="4" borderId="0" xfId="0" applyFont="1" applyFill="1"/>
    <xf numFmtId="49" fontId="1" fillId="4" borderId="0" xfId="0" applyNumberFormat="1" applyFont="1" applyFill="1"/>
    <xf numFmtId="0" fontId="0" fillId="4" borderId="0" xfId="0" applyFill="1"/>
    <xf numFmtId="0" fontId="1" fillId="4" borderId="0" xfId="0" applyFont="1" applyFill="1" applyAlignment="1">
      <alignment horizontal="right"/>
    </xf>
    <xf numFmtId="0" fontId="1" fillId="4" borderId="0" xfId="0" applyFont="1" applyFill="1" applyAlignment="1">
      <alignment horizontal="left"/>
    </xf>
    <xf numFmtId="0" fontId="7" fillId="0" borderId="0" xfId="3" applyFont="1" applyFill="1" applyAlignment="1">
      <alignment vertical="center"/>
    </xf>
    <xf numFmtId="0" fontId="0" fillId="0" borderId="0" xfId="0" applyFill="1"/>
    <xf numFmtId="14" fontId="0" fillId="4" borderId="1" xfId="0" applyNumberFormat="1" applyFill="1" applyBorder="1" applyAlignment="1">
      <alignment wrapText="1"/>
    </xf>
    <xf numFmtId="167" fontId="2" fillId="4" borderId="1" xfId="1" applyNumberFormat="1" applyFill="1" applyBorder="1" applyAlignment="1">
      <alignment horizontal="right"/>
    </xf>
    <xf numFmtId="166" fontId="2" fillId="4" borderId="1" xfId="2" applyNumberFormat="1" applyFont="1" applyFill="1" applyBorder="1"/>
    <xf numFmtId="166" fontId="2" fillId="0" borderId="1" xfId="2" applyNumberFormat="1" applyFont="1" applyFill="1" applyBorder="1"/>
    <xf numFmtId="0" fontId="0" fillId="0" borderId="0" xfId="0" applyAlignment="1">
      <alignment horizontal="right"/>
    </xf>
    <xf numFmtId="0" fontId="0" fillId="5" borderId="0" xfId="0" applyFill="1"/>
    <xf numFmtId="0" fontId="0" fillId="4" borderId="0" xfId="0" applyFill="1" applyAlignment="1">
      <alignment horizontal="right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/>
    <xf numFmtId="168" fontId="0" fillId="0" borderId="1" xfId="0" applyNumberFormat="1" applyBorder="1" applyAlignment="1">
      <alignment horizontal="right"/>
    </xf>
    <xf numFmtId="168" fontId="0" fillId="4" borderId="1" xfId="0" applyNumberFormat="1" applyFill="1" applyBorder="1" applyAlignment="1">
      <alignment horizontal="right"/>
    </xf>
    <xf numFmtId="168" fontId="0" fillId="0" borderId="1" xfId="0" applyNumberFormat="1" applyBorder="1"/>
    <xf numFmtId="168" fontId="2" fillId="4" borderId="1" xfId="2" applyNumberFormat="1" applyFont="1" applyFill="1" applyBorder="1"/>
    <xf numFmtId="14" fontId="0" fillId="4" borderId="1" xfId="0" applyNumberFormat="1" applyFill="1" applyBorder="1"/>
    <xf numFmtId="167" fontId="0" fillId="4" borderId="1" xfId="1" applyNumberFormat="1" applyFont="1" applyFill="1" applyBorder="1" applyAlignment="1">
      <alignment horizontal="center"/>
    </xf>
    <xf numFmtId="0" fontId="5" fillId="5" borderId="0" xfId="3" applyFont="1" applyFill="1"/>
    <xf numFmtId="9" fontId="0" fillId="0" borderId="1" xfId="1" applyFont="1" applyBorder="1" applyAlignment="1">
      <alignment horizontal="right"/>
    </xf>
    <xf numFmtId="9" fontId="0" fillId="0" borderId="1" xfId="1" applyFont="1" applyBorder="1" applyAlignment="1">
      <alignment horizontal="center"/>
    </xf>
    <xf numFmtId="168" fontId="0" fillId="0" borderId="1" xfId="0" applyNumberFormat="1" applyFill="1" applyBorder="1"/>
    <xf numFmtId="168" fontId="0" fillId="0" borderId="1" xfId="0" applyNumberFormat="1" applyFill="1" applyBorder="1" applyAlignment="1">
      <alignment horizontal="right"/>
    </xf>
    <xf numFmtId="0" fontId="0" fillId="0" borderId="1" xfId="0" applyFill="1" applyBorder="1"/>
    <xf numFmtId="14" fontId="0" fillId="0" borderId="1" xfId="0" applyNumberFormat="1" applyFill="1" applyBorder="1"/>
    <xf numFmtId="167" fontId="0" fillId="0" borderId="1" xfId="1" applyNumberFormat="1" applyFont="1" applyFill="1" applyBorder="1" applyAlignment="1">
      <alignment horizontal="center"/>
    </xf>
    <xf numFmtId="168" fontId="2" fillId="0" borderId="1" xfId="2" applyNumberFormat="1" applyFont="1" applyFill="1" applyBorder="1"/>
    <xf numFmtId="164" fontId="0" fillId="0" borderId="1" xfId="0" applyNumberFormat="1" applyFill="1" applyBorder="1"/>
    <xf numFmtId="14" fontId="0" fillId="0" borderId="1" xfId="0" applyNumberFormat="1" applyFill="1" applyBorder="1" applyAlignment="1">
      <alignment wrapText="1"/>
    </xf>
    <xf numFmtId="167" fontId="2" fillId="0" borderId="1" xfId="1" applyNumberFormat="1" applyFill="1" applyBorder="1" applyAlignment="1">
      <alignment horizontal="right"/>
    </xf>
    <xf numFmtId="49" fontId="0" fillId="4" borderId="0" xfId="0" applyNumberFormat="1" applyFill="1"/>
    <xf numFmtId="0" fontId="1" fillId="0" borderId="0" xfId="0" applyFont="1" applyAlignment="1"/>
    <xf numFmtId="0" fontId="9" fillId="0" borderId="1" xfId="0" applyFont="1" applyBorder="1" applyAlignment="1">
      <alignment horizontal="center" vertical="center" wrapText="1"/>
    </xf>
    <xf numFmtId="168" fontId="10" fillId="4" borderId="1" xfId="2" applyNumberFormat="1" applyFont="1" applyFill="1" applyBorder="1"/>
    <xf numFmtId="0" fontId="10" fillId="4" borderId="0" xfId="0" applyFont="1" applyFill="1" applyAlignment="1">
      <alignment horizontal="center"/>
    </xf>
    <xf numFmtId="168" fontId="10" fillId="0" borderId="1" xfId="2" applyNumberFormat="1" applyFont="1" applyFill="1" applyBorder="1"/>
  </cellXfs>
  <cellStyles count="4">
    <cellStyle name="Гиперссылка" xfId="3" builtinId="8"/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colors>
    <mruColors>
      <color rgb="FFCCE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ork.rt.ru/sites/df.rt.ru/_layouts/15/start.aspx" TargetMode="External"/><Relationship Id="rId2" Type="http://schemas.openxmlformats.org/officeDocument/2006/relationships/hyperlink" Target="https://work.rt.ru/sites/df.rt.ru/_layouts/15/start.aspx" TargetMode="External"/><Relationship Id="rId1" Type="http://schemas.openxmlformats.org/officeDocument/2006/relationships/hyperlink" Target="https://cbr.ru/hd_base/KeyRate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0"/>
  <sheetViews>
    <sheetView tabSelected="1" topLeftCell="M1" zoomScaleNormal="100" zoomScaleSheetLayoutView="85" workbookViewId="0">
      <selection activeCell="Q8" sqref="Q8"/>
    </sheetView>
  </sheetViews>
  <sheetFormatPr defaultRowHeight="15" x14ac:dyDescent="0.25"/>
  <cols>
    <col min="1" max="1" width="18" customWidth="1"/>
    <col min="2" max="2" width="14.7109375" customWidth="1"/>
    <col min="3" max="3" width="12.28515625" customWidth="1"/>
    <col min="4" max="4" width="8.140625" style="3" customWidth="1"/>
    <col min="5" max="5" width="14.140625" customWidth="1"/>
    <col min="6" max="6" width="16.140625" customWidth="1"/>
    <col min="7" max="7" width="17.85546875" customWidth="1"/>
    <col min="8" max="9" width="14.5703125" customWidth="1"/>
    <col min="10" max="10" width="8.140625" customWidth="1"/>
    <col min="11" max="11" width="14.5703125" customWidth="1"/>
    <col min="12" max="12" width="14.42578125" customWidth="1"/>
    <col min="13" max="13" width="17.5703125" customWidth="1"/>
    <col min="14" max="14" width="14" customWidth="1"/>
    <col min="15" max="15" width="14.5703125" customWidth="1"/>
    <col min="16" max="16" width="12.28515625" customWidth="1"/>
    <col min="17" max="22" width="15.140625" customWidth="1"/>
  </cols>
  <sheetData>
    <row r="1" spans="1:17" x14ac:dyDescent="0.25">
      <c r="Q1" s="31" t="s">
        <v>26</v>
      </c>
    </row>
    <row r="2" spans="1:17" x14ac:dyDescent="0.25">
      <c r="Q2" s="31" t="s">
        <v>25</v>
      </c>
    </row>
    <row r="3" spans="1:17" x14ac:dyDescent="0.25">
      <c r="Q3" s="31" t="s">
        <v>59</v>
      </c>
    </row>
    <row r="4" spans="1:17" x14ac:dyDescent="0.25">
      <c r="Q4" s="31" t="s">
        <v>58</v>
      </c>
    </row>
    <row r="8" spans="1:17" x14ac:dyDescent="0.25">
      <c r="A8" s="24"/>
      <c r="B8" s="20"/>
      <c r="C8" s="20"/>
      <c r="D8" s="21"/>
      <c r="E8" s="20"/>
      <c r="F8" s="20"/>
      <c r="G8" s="23" t="s">
        <v>19</v>
      </c>
      <c r="H8" s="25"/>
      <c r="L8" s="26"/>
    </row>
    <row r="9" spans="1:17" x14ac:dyDescent="0.25">
      <c r="H9" s="26"/>
      <c r="L9" s="26"/>
    </row>
    <row r="10" spans="1:17" x14ac:dyDescent="0.25">
      <c r="A10" s="7" t="s">
        <v>10</v>
      </c>
    </row>
    <row r="11" spans="1:17" x14ac:dyDescent="0.25">
      <c r="A11" s="7"/>
    </row>
    <row r="12" spans="1:17" x14ac:dyDescent="0.25">
      <c r="A12" s="14" t="s">
        <v>18</v>
      </c>
      <c r="C12" s="4" t="s">
        <v>12</v>
      </c>
      <c r="D12" s="16"/>
    </row>
    <row r="13" spans="1:17" x14ac:dyDescent="0.25">
      <c r="B13" s="7" t="s">
        <v>20</v>
      </c>
      <c r="C13" s="4" t="s">
        <v>21</v>
      </c>
    </row>
    <row r="14" spans="1:17" x14ac:dyDescent="0.25">
      <c r="A14" s="7"/>
    </row>
    <row r="15" spans="1:17" x14ac:dyDescent="0.25">
      <c r="A15" s="20" t="s">
        <v>47</v>
      </c>
      <c r="B15" s="20"/>
      <c r="C15" s="22"/>
      <c r="D15" s="55"/>
      <c r="E15" s="22"/>
      <c r="F15" s="22"/>
    </row>
    <row r="16" spans="1:17" x14ac:dyDescent="0.25">
      <c r="A16" s="8"/>
      <c r="B16" s="8"/>
    </row>
    <row r="17" spans="1:21" x14ac:dyDescent="0.25">
      <c r="A17" s="7" t="s">
        <v>23</v>
      </c>
      <c r="B17" s="8"/>
      <c r="C17" s="30">
        <v>5000</v>
      </c>
      <c r="D17" s="32" t="s">
        <v>27</v>
      </c>
      <c r="E17" s="32"/>
    </row>
    <row r="18" spans="1:21" x14ac:dyDescent="0.25">
      <c r="A18" s="7" t="s">
        <v>24</v>
      </c>
      <c r="B18" s="8"/>
      <c r="C18" s="30">
        <f>ROUNDUP(C17/90,0)</f>
        <v>56</v>
      </c>
      <c r="D18" s="32" t="s">
        <v>27</v>
      </c>
      <c r="E18" s="32"/>
    </row>
    <row r="19" spans="1:21" x14ac:dyDescent="0.25">
      <c r="A19" s="7" t="s">
        <v>42</v>
      </c>
      <c r="C19" s="12">
        <f>IF(C12=C44,B42+B40,IF(C12=C45,B42+B41,"ОШИБКА!!!"))</f>
        <v>0.19</v>
      </c>
      <c r="D19" s="32" t="s">
        <v>28</v>
      </c>
      <c r="E19" s="32"/>
    </row>
    <row r="20" spans="1:21" x14ac:dyDescent="0.25">
      <c r="D20"/>
      <c r="E20" s="3"/>
    </row>
    <row r="21" spans="1:21" x14ac:dyDescent="0.25">
      <c r="D21"/>
      <c r="E21" s="3"/>
      <c r="H21" s="33" t="s">
        <v>31</v>
      </c>
      <c r="I21" s="34" t="s">
        <v>31</v>
      </c>
      <c r="J21" s="34" t="s">
        <v>31</v>
      </c>
      <c r="K21" s="22" t="s">
        <v>30</v>
      </c>
      <c r="Q21" s="33" t="s">
        <v>30</v>
      </c>
      <c r="R21" s="34" t="s">
        <v>31</v>
      </c>
      <c r="S21" s="34" t="s">
        <v>31</v>
      </c>
      <c r="T21" s="34" t="s">
        <v>31</v>
      </c>
    </row>
    <row r="22" spans="1:21" ht="18.75" x14ac:dyDescent="0.3">
      <c r="A22" s="20" t="s">
        <v>46</v>
      </c>
      <c r="B22" s="22"/>
      <c r="C22" s="22"/>
      <c r="D22"/>
      <c r="E22" s="3"/>
      <c r="L22" s="10">
        <f>L27</f>
        <v>1200000</v>
      </c>
      <c r="Q22" s="9"/>
      <c r="R22" s="10">
        <f>SUBTOTAL(9,R24:R28)</f>
        <v>6246.5753424657532</v>
      </c>
      <c r="U22" s="10">
        <f>U27</f>
        <v>993753.42465753434</v>
      </c>
    </row>
    <row r="23" spans="1:21" s="2" customFormat="1" ht="87.95" customHeight="1" x14ac:dyDescent="0.25">
      <c r="A23" s="1"/>
      <c r="B23" s="1" t="s">
        <v>0</v>
      </c>
      <c r="C23" s="1" t="s">
        <v>1</v>
      </c>
      <c r="D23" s="1" t="s">
        <v>2</v>
      </c>
      <c r="E23" s="11" t="s">
        <v>3</v>
      </c>
      <c r="F23" s="1" t="s">
        <v>4</v>
      </c>
      <c r="G23" s="1" t="s">
        <v>5</v>
      </c>
      <c r="H23" s="1" t="s">
        <v>9</v>
      </c>
      <c r="I23" s="1" t="s">
        <v>32</v>
      </c>
      <c r="J23" s="1" t="s">
        <v>43</v>
      </c>
      <c r="K23" s="1" t="s">
        <v>33</v>
      </c>
      <c r="L23" s="1" t="s">
        <v>29</v>
      </c>
      <c r="M23" s="1" t="s">
        <v>6</v>
      </c>
      <c r="N23" s="1" t="s">
        <v>50</v>
      </c>
      <c r="O23" s="1" t="s">
        <v>51</v>
      </c>
      <c r="P23" s="1" t="s">
        <v>52</v>
      </c>
      <c r="Q23" s="1" t="s">
        <v>53</v>
      </c>
      <c r="R23" s="1" t="s">
        <v>36</v>
      </c>
      <c r="S23" s="1" t="s">
        <v>54</v>
      </c>
      <c r="T23" s="57" t="s">
        <v>55</v>
      </c>
      <c r="U23" s="57" t="s">
        <v>56</v>
      </c>
    </row>
    <row r="24" spans="1:21" ht="18.75" customHeight="1" x14ac:dyDescent="0.25">
      <c r="A24" s="36" t="s">
        <v>37</v>
      </c>
      <c r="B24" s="5"/>
      <c r="C24" s="5"/>
      <c r="D24" s="5"/>
      <c r="E24" s="5"/>
      <c r="F24" s="5"/>
      <c r="G24" s="5"/>
      <c r="H24" s="5"/>
      <c r="I24" s="37">
        <v>1000000</v>
      </c>
      <c r="J24" s="44">
        <v>0.2</v>
      </c>
      <c r="K24" s="37">
        <f>I24*J24</f>
        <v>200000</v>
      </c>
      <c r="L24" s="38">
        <f>SUM(I24,K24)</f>
        <v>1200000</v>
      </c>
      <c r="M24" s="4">
        <v>30</v>
      </c>
      <c r="N24" s="6">
        <v>45162</v>
      </c>
      <c r="O24" s="27">
        <f>IF(N24="","",IF(WEEKDAY(N24+M24,2)=6,N24+M24+2,IF(WEEKDAY(N24+M24,2)=7,N24+M24+1,N24+M24)))</f>
        <v>45194</v>
      </c>
      <c r="P24" s="13">
        <v>45184</v>
      </c>
      <c r="Q24" s="28">
        <f>IFERROR(IF(O24&lt;P24,"0",(O24-P24)/365*$C$19),0)</f>
        <v>5.2054794520547945E-3</v>
      </c>
      <c r="R24" s="40">
        <f>IF($C$13=$C$47,IF(L24*Q24&gt;$C$17,L24*Q24,$C$17),IF($C$13=$C$48,IF(L24*Q24&gt;$C$18,L24*Q24,$C$18)))</f>
        <v>6246.5753424657532</v>
      </c>
      <c r="S24" s="40">
        <f>L24-R24</f>
        <v>1193753.4246575343</v>
      </c>
      <c r="T24" s="58">
        <f>K24</f>
        <v>200000</v>
      </c>
      <c r="U24" s="58">
        <f>S24-T24</f>
        <v>993753.42465753434</v>
      </c>
    </row>
    <row r="25" spans="1:21" ht="18.75" customHeight="1" x14ac:dyDescent="0.25">
      <c r="A25" s="36" t="s">
        <v>38</v>
      </c>
      <c r="B25" s="5"/>
      <c r="C25" s="5"/>
      <c r="D25" s="5"/>
      <c r="E25" s="5"/>
      <c r="F25" s="5"/>
      <c r="G25" s="5"/>
      <c r="H25" s="5"/>
      <c r="I25" s="39"/>
      <c r="J25" s="45" t="s">
        <v>44</v>
      </c>
      <c r="K25" s="37">
        <v>0</v>
      </c>
      <c r="L25" s="38">
        <f>SUM(I25,K25)</f>
        <v>0</v>
      </c>
      <c r="M25" s="4"/>
      <c r="N25" s="6"/>
      <c r="O25" s="42" t="s">
        <v>39</v>
      </c>
      <c r="P25" s="41">
        <f>P24</f>
        <v>45184</v>
      </c>
      <c r="Q25" s="42" t="s">
        <v>39</v>
      </c>
      <c r="R25" s="42" t="s">
        <v>39</v>
      </c>
      <c r="S25" s="40">
        <f>L25</f>
        <v>0</v>
      </c>
      <c r="T25" s="58">
        <f>K25</f>
        <v>0</v>
      </c>
      <c r="U25" s="58">
        <f>S25-T25</f>
        <v>0</v>
      </c>
    </row>
    <row r="26" spans="1:21" ht="8.4499999999999993" customHeight="1" x14ac:dyDescent="0.25">
      <c r="A26" s="36"/>
      <c r="B26" s="5"/>
      <c r="C26" s="5"/>
      <c r="D26" s="5"/>
      <c r="E26" s="5"/>
      <c r="F26" s="5"/>
      <c r="G26" s="5"/>
      <c r="H26" s="5"/>
      <c r="I26" s="39"/>
      <c r="J26" s="44"/>
      <c r="K26" s="39"/>
      <c r="L26" s="38"/>
      <c r="M26" s="4"/>
      <c r="N26" s="6"/>
      <c r="O26" s="42"/>
      <c r="P26" s="41"/>
      <c r="Q26" s="42"/>
      <c r="R26" s="42"/>
      <c r="S26" s="40"/>
      <c r="T26" s="58"/>
      <c r="U26" s="58"/>
    </row>
    <row r="27" spans="1:21" ht="18.75" customHeight="1" x14ac:dyDescent="0.25">
      <c r="A27" s="36" t="s">
        <v>40</v>
      </c>
      <c r="B27" s="5"/>
      <c r="C27" s="5"/>
      <c r="D27" s="5"/>
      <c r="E27" s="5"/>
      <c r="F27" s="5"/>
      <c r="G27" s="5"/>
      <c r="H27" s="5"/>
      <c r="I27" s="5"/>
      <c r="J27" s="44"/>
      <c r="K27" s="5"/>
      <c r="L27" s="38">
        <f>SUM(L24:L26)</f>
        <v>1200000</v>
      </c>
      <c r="M27" s="4"/>
      <c r="N27" s="6"/>
      <c r="O27" s="27"/>
      <c r="P27" s="13"/>
      <c r="Q27" s="28"/>
      <c r="R27" s="29"/>
      <c r="S27" s="40">
        <f>SUM(S24:S26)</f>
        <v>1193753.4246575343</v>
      </c>
      <c r="T27" s="58">
        <f>SUM(T24:T26)</f>
        <v>200000</v>
      </c>
      <c r="U27" s="58">
        <f>SUM(U24:U26)</f>
        <v>993753.42465753434</v>
      </c>
    </row>
    <row r="28" spans="1:21" x14ac:dyDescent="0.25">
      <c r="D28"/>
      <c r="E28" s="3"/>
      <c r="I28" s="35"/>
      <c r="J28" s="35"/>
      <c r="K28" s="35"/>
      <c r="L28" s="34" t="s">
        <v>34</v>
      </c>
      <c r="M28" s="35"/>
      <c r="N28" s="35"/>
      <c r="O28" s="34" t="s">
        <v>34</v>
      </c>
      <c r="P28" s="35"/>
      <c r="Q28" s="34" t="s">
        <v>34</v>
      </c>
      <c r="R28" s="34" t="s">
        <v>34</v>
      </c>
      <c r="S28" s="34" t="s">
        <v>34</v>
      </c>
      <c r="T28" s="59" t="s">
        <v>34</v>
      </c>
      <c r="U28" s="59" t="s">
        <v>34</v>
      </c>
    </row>
    <row r="29" spans="1:21" x14ac:dyDescent="0.25">
      <c r="D29"/>
      <c r="E29" s="3"/>
    </row>
    <row r="30" spans="1:21" x14ac:dyDescent="0.25">
      <c r="D30"/>
      <c r="E30" s="3"/>
    </row>
    <row r="31" spans="1:21" ht="18.75" x14ac:dyDescent="0.3">
      <c r="A31" s="20" t="s">
        <v>45</v>
      </c>
      <c r="B31" s="22"/>
      <c r="C31" s="22"/>
      <c r="D31"/>
      <c r="E31" s="3"/>
      <c r="L31" s="10">
        <f>L36</f>
        <v>1200000</v>
      </c>
      <c r="Q31" s="9"/>
      <c r="R31" s="10">
        <f>SUBTOTAL(9,R33:R37)</f>
        <v>6246.5753424657532</v>
      </c>
      <c r="U31" s="10">
        <f>U36</f>
        <v>994794.52054794529</v>
      </c>
    </row>
    <row r="32" spans="1:21" s="2" customFormat="1" ht="87.95" customHeight="1" x14ac:dyDescent="0.25">
      <c r="A32" s="1"/>
      <c r="B32" s="1" t="s">
        <v>0</v>
      </c>
      <c r="C32" s="1" t="s">
        <v>1</v>
      </c>
      <c r="D32" s="1" t="s">
        <v>2</v>
      </c>
      <c r="E32" s="11" t="s">
        <v>3</v>
      </c>
      <c r="F32" s="1" t="s">
        <v>4</v>
      </c>
      <c r="G32" s="1" t="s">
        <v>5</v>
      </c>
      <c r="H32" s="1" t="s">
        <v>9</v>
      </c>
      <c r="I32" s="1" t="s">
        <v>32</v>
      </c>
      <c r="J32" s="1"/>
      <c r="K32" s="1" t="s">
        <v>33</v>
      </c>
      <c r="L32" s="1" t="s">
        <v>29</v>
      </c>
      <c r="M32" s="1" t="s">
        <v>6</v>
      </c>
      <c r="N32" s="1" t="s">
        <v>50</v>
      </c>
      <c r="O32" s="1" t="s">
        <v>51</v>
      </c>
      <c r="P32" s="1" t="s">
        <v>52</v>
      </c>
      <c r="Q32" s="1" t="s">
        <v>7</v>
      </c>
      <c r="R32" s="1" t="s">
        <v>57</v>
      </c>
      <c r="S32" s="1" t="s">
        <v>35</v>
      </c>
      <c r="T32" s="57" t="s">
        <v>48</v>
      </c>
      <c r="U32" s="57" t="s">
        <v>49</v>
      </c>
    </row>
    <row r="33" spans="1:21" ht="18.75" customHeight="1" x14ac:dyDescent="0.25">
      <c r="A33" s="36" t="s">
        <v>37</v>
      </c>
      <c r="B33" s="5"/>
      <c r="C33" s="5"/>
      <c r="D33" s="5"/>
      <c r="E33" s="5"/>
      <c r="F33" s="5"/>
      <c r="G33" s="5"/>
      <c r="H33" s="5"/>
      <c r="I33" s="37">
        <v>1000000</v>
      </c>
      <c r="J33" s="44">
        <v>0.2</v>
      </c>
      <c r="K33" s="37">
        <f>I33*J33</f>
        <v>200000</v>
      </c>
      <c r="L33" s="38">
        <f>SUM(I33,K33)</f>
        <v>1200000</v>
      </c>
      <c r="M33" s="4">
        <v>30</v>
      </c>
      <c r="N33" s="6">
        <v>45162</v>
      </c>
      <c r="O33" s="27">
        <f>IF(N33="","",IF(WEEKDAY(N33+M33,2)=6,N33+M33+2,IF(WEEKDAY(N33+M33,2)=7,N33+M33+1,N33+M33)))</f>
        <v>45194</v>
      </c>
      <c r="P33" s="13">
        <v>45184</v>
      </c>
      <c r="Q33" s="28">
        <f>IFERROR(IF(O33&lt;P33,"0",(O33-P33)/365*$C$19),0)</f>
        <v>5.2054794520547945E-3</v>
      </c>
      <c r="R33" s="40">
        <f>IF($C$13=$C$47,IF(L33*Q33&gt;$C$17,L33*Q33,$C$17),IF($C$13=$C$48,IF(L33*Q33&gt;$C$18,L33*Q33,$C$18)))</f>
        <v>6246.5753424657532</v>
      </c>
      <c r="S33" s="40">
        <f>L33-R33</f>
        <v>1193753.4246575343</v>
      </c>
      <c r="T33" s="58">
        <f>S33/120*20</f>
        <v>198958.90410958906</v>
      </c>
      <c r="U33" s="58">
        <f>S33-T33</f>
        <v>994794.52054794529</v>
      </c>
    </row>
    <row r="34" spans="1:21" ht="18.75" customHeight="1" x14ac:dyDescent="0.25">
      <c r="A34" s="36" t="s">
        <v>38</v>
      </c>
      <c r="B34" s="5"/>
      <c r="C34" s="5"/>
      <c r="D34" s="5"/>
      <c r="E34" s="5"/>
      <c r="F34" s="5"/>
      <c r="G34" s="5"/>
      <c r="H34" s="5"/>
      <c r="I34" s="39"/>
      <c r="J34" s="45" t="s">
        <v>44</v>
      </c>
      <c r="K34" s="37">
        <v>0</v>
      </c>
      <c r="L34" s="38">
        <f>SUM(I34,K34)</f>
        <v>0</v>
      </c>
      <c r="M34" s="4"/>
      <c r="N34" s="6"/>
      <c r="O34" s="42" t="s">
        <v>39</v>
      </c>
      <c r="P34" s="41">
        <f>P33</f>
        <v>45184</v>
      </c>
      <c r="Q34" s="42" t="s">
        <v>39</v>
      </c>
      <c r="R34" s="42" t="s">
        <v>39</v>
      </c>
      <c r="S34" s="40">
        <f>L34</f>
        <v>0</v>
      </c>
      <c r="T34" s="58">
        <f>K34</f>
        <v>0</v>
      </c>
      <c r="U34" s="58">
        <f>S34-T34</f>
        <v>0</v>
      </c>
    </row>
    <row r="35" spans="1:21" ht="8.4499999999999993" customHeight="1" x14ac:dyDescent="0.25">
      <c r="A35" s="36"/>
      <c r="B35" s="5"/>
      <c r="C35" s="5"/>
      <c r="D35" s="5"/>
      <c r="E35" s="5"/>
      <c r="F35" s="5"/>
      <c r="G35" s="5"/>
      <c r="H35" s="5"/>
      <c r="I35" s="39"/>
      <c r="J35" s="44"/>
      <c r="K35" s="46"/>
      <c r="L35" s="47"/>
      <c r="M35" s="48"/>
      <c r="N35" s="49"/>
      <c r="O35" s="50"/>
      <c r="P35" s="49"/>
      <c r="Q35" s="50"/>
      <c r="R35" s="50"/>
      <c r="S35" s="51"/>
      <c r="T35" s="60"/>
      <c r="U35" s="60"/>
    </row>
    <row r="36" spans="1:21" ht="18.75" customHeight="1" x14ac:dyDescent="0.25">
      <c r="A36" s="36" t="s">
        <v>40</v>
      </c>
      <c r="B36" s="5"/>
      <c r="C36" s="5"/>
      <c r="D36" s="5"/>
      <c r="E36" s="5"/>
      <c r="F36" s="5"/>
      <c r="G36" s="5"/>
      <c r="H36" s="5"/>
      <c r="I36" s="5"/>
      <c r="J36" s="44"/>
      <c r="K36" s="52"/>
      <c r="L36" s="47">
        <f>SUM(L33:L35)</f>
        <v>1200000</v>
      </c>
      <c r="M36" s="48"/>
      <c r="N36" s="49"/>
      <c r="O36" s="53"/>
      <c r="P36" s="49"/>
      <c r="Q36" s="54"/>
      <c r="R36" s="30"/>
      <c r="S36" s="51">
        <f>SUM(S33:S35)</f>
        <v>1193753.4246575343</v>
      </c>
      <c r="T36" s="60">
        <f>SUM(T33:T35)</f>
        <v>198958.90410958906</v>
      </c>
      <c r="U36" s="60">
        <f>SUM(U33:U35)</f>
        <v>994794.52054794529</v>
      </c>
    </row>
    <row r="37" spans="1:21" x14ac:dyDescent="0.25">
      <c r="D37"/>
      <c r="E37" s="3"/>
      <c r="I37" s="35"/>
      <c r="J37" s="35"/>
      <c r="K37" s="35"/>
      <c r="L37" s="34" t="s">
        <v>34</v>
      </c>
      <c r="M37" s="35"/>
      <c r="N37" s="35"/>
      <c r="O37" s="34" t="s">
        <v>34</v>
      </c>
      <c r="P37" s="35"/>
      <c r="Q37" s="34" t="s">
        <v>34</v>
      </c>
      <c r="R37" s="34" t="s">
        <v>34</v>
      </c>
      <c r="S37" s="34" t="s">
        <v>34</v>
      </c>
      <c r="T37" s="59" t="s">
        <v>34</v>
      </c>
      <c r="U37" s="59" t="s">
        <v>34</v>
      </c>
    </row>
    <row r="38" spans="1:21" x14ac:dyDescent="0.25">
      <c r="D38"/>
      <c r="E38" s="3"/>
    </row>
    <row r="39" spans="1:21" x14ac:dyDescent="0.25">
      <c r="D39"/>
      <c r="E39" s="3"/>
    </row>
    <row r="40" spans="1:21" x14ac:dyDescent="0.25">
      <c r="B40" s="12">
        <v>0.04</v>
      </c>
      <c r="C40" t="s">
        <v>15</v>
      </c>
      <c r="F40" s="43" t="s">
        <v>41</v>
      </c>
      <c r="G40" s="32"/>
      <c r="N40" s="22" t="s">
        <v>8</v>
      </c>
      <c r="O40" s="22"/>
      <c r="P40" s="22"/>
      <c r="Q40" s="22"/>
    </row>
    <row r="41" spans="1:21" x14ac:dyDescent="0.25">
      <c r="B41" s="12">
        <v>0.04</v>
      </c>
      <c r="C41" t="s">
        <v>16</v>
      </c>
      <c r="F41" s="43" t="s">
        <v>41</v>
      </c>
      <c r="G41" s="32"/>
    </row>
    <row r="42" spans="1:21" x14ac:dyDescent="0.25">
      <c r="B42" s="12">
        <v>0.15</v>
      </c>
      <c r="C42" t="s">
        <v>13</v>
      </c>
      <c r="F42" s="15" t="s">
        <v>14</v>
      </c>
    </row>
    <row r="44" spans="1:21" x14ac:dyDescent="0.25">
      <c r="A44" s="17"/>
      <c r="B44" s="18" t="s">
        <v>17</v>
      </c>
      <c r="C44" s="19" t="s">
        <v>11</v>
      </c>
    </row>
    <row r="45" spans="1:21" x14ac:dyDescent="0.25">
      <c r="A45" s="17"/>
      <c r="B45" s="18" t="s">
        <v>17</v>
      </c>
      <c r="C45" s="19" t="s">
        <v>12</v>
      </c>
    </row>
    <row r="47" spans="1:21" x14ac:dyDescent="0.25">
      <c r="A47" s="17"/>
      <c r="B47" s="18" t="s">
        <v>17</v>
      </c>
      <c r="C47" s="19" t="s">
        <v>21</v>
      </c>
    </row>
    <row r="48" spans="1:21" x14ac:dyDescent="0.25">
      <c r="A48" s="17"/>
      <c r="B48" s="18" t="s">
        <v>17</v>
      </c>
      <c r="C48" s="19" t="s">
        <v>22</v>
      </c>
    </row>
    <row r="50" spans="2:17" x14ac:dyDescent="0.25"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</row>
  </sheetData>
  <dataValidations disablePrompts="1" count="2">
    <dataValidation type="list" allowBlank="1" showInputMessage="1" showErrorMessage="1" sqref="C12" xr:uid="{00000000-0002-0000-0000-000000000000}">
      <formula1>$C$44:$C$45</formula1>
    </dataValidation>
    <dataValidation type="list" allowBlank="1" showInputMessage="1" showErrorMessage="1" sqref="C13" xr:uid="{00000000-0002-0000-0000-000001000000}">
      <formula1>$C$47:$C$48</formula1>
    </dataValidation>
  </dataValidations>
  <hyperlinks>
    <hyperlink ref="F42" r:id="rId1" xr:uid="{00000000-0004-0000-0000-000000000000}"/>
    <hyperlink ref="F40" r:id="rId2" location="/Shared%20Documents/Forms/AllItems.aspx?RootFolder=%2Fsites%2Fdf%2Ert%2Eru%2FShared%20Documents%2F%D0%A2%D0%B8%D0%BF%D0%BE%D0%B2%D1%8B%D0%B5%20%D1%83%D1%81%D0%BB%D0%BE%D0%B2%D0%B8%D1%8F%20%D0%BE%D0%BF%D0%BB%D0%B0%D1%82%D1%8B&amp;FolderCTID=0x012000B4F8ECC5D2B4594181996683D3FED8B2&amp;View=%7BDAB3797D%2D74CB%2D4AD5%2D8503%2D0D005031B426%7D" display="https://work.rt.ru/sites/df.rt.ru/_layouts/15/start.aspx - /Shared%20Documents/Forms/AllItems.aspx?RootFolder=%2Fsites%2Fdf%2Ert%2Eru%2FShared%20Documents%2F%D0%A2%D0%B8%D0%BF%D0%BE%D0%B2%D1%8B%D0%B5%20%D1%83%D1%81%D0%BB%D0%BE%D0%B2%D0%B8%D1%8F%20%D0%BE%D0%BF%D0%BB%D0%B0%D1%82%D1%8B&amp;FolderCTID=0x012000B4F8ECC5D2B4594181996683D3FED8B2&amp;View=%7BDAB3797D%2D74CB%2D4AD5%2D8503%2D0D005031B426%7D" xr:uid="{00000000-0004-0000-0000-000001000000}"/>
    <hyperlink ref="F41" r:id="rId3" location="/Shared%20Documents/Forms/AllItems.aspx?RootFolder=%2Fsites%2Fdf%2Ert%2Eru%2FShared%20Documents%2F%D0%A2%D0%B8%D0%BF%D0%BE%D0%B2%D1%8B%D0%B5%20%D1%83%D1%81%D0%BB%D0%BE%D0%B2%D0%B8%D1%8F%20%D0%BE%D0%BF%D0%BB%D0%B0%D1%82%D1%8B&amp;FolderCTID=0x012000B4F8ECC5D2B4594181996683D3FED8B2&amp;View=%7BDAB3797D%2D74CB%2D4AD5%2D8503%2D0D005031B426%7D" display="https://work.rt.ru/sites/df.rt.ru/_layouts/15/start.aspx - /Shared%20Documents/Forms/AllItems.aspx?RootFolder=%2Fsites%2Fdf%2Ert%2Eru%2FShared%20Documents%2F%D0%A2%D0%B8%D0%BF%D0%BE%D0%B2%D1%8B%D0%B5%20%D1%83%D1%81%D0%BB%D0%BE%D0%B2%D0%B8%D1%8F%20%D0%BE%D0%BF%D0%BB%D0%B0%D1%82%D1%8B&amp;FolderCTID=0x012000B4F8ECC5D2B4594181996683D3FED8B2&amp;View=%7BDAB3797D%2D74CB%2D4AD5%2D8503%2D0D005031B426%7D" xr:uid="{00000000-0004-0000-0000-000002000000}"/>
  </hyperlinks>
  <pageMargins left="0" right="0" top="1.3385826771653544" bottom="0.74803149606299213" header="0.31496062992125984" footer="0.31496062992125984"/>
  <pageSetup paperSize="9" scale="70" orientation="landscape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247633DFECEFA43AA343E00BFEAED65" ma:contentTypeVersion="1" ma:contentTypeDescription="Создание документа." ma:contentTypeScope="" ma:versionID="22f1909a1b591e6805f931a43ffc4440">
  <xsd:schema xmlns:xsd="http://www.w3.org/2001/XMLSchema" xmlns:xs="http://www.w3.org/2001/XMLSchema" xmlns:p="http://schemas.microsoft.com/office/2006/metadata/properties" xmlns:ns2="e4c9d174-425f-4bf5-b798-a680eba50aa0" targetNamespace="http://schemas.microsoft.com/office/2006/metadata/properties" ma:root="true" ma:fieldsID="ea579bda82fa384258734219a292e3a9" ns2:_="">
    <xsd:import namespace="e4c9d174-425f-4bf5-b798-a680eba50aa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c9d174-425f-4bf5-b798-a680eba50aa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D9554E-A502-4DD2-AA11-5FE7C0C6DA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c9d174-425f-4bf5-b798-a680eba50a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99B20D-53A8-470D-84DA-09EB77F2369C}">
  <ds:schemaRefs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e4c9d174-425f-4bf5-b798-a680eba50aa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20F7D0C-98DE-4A4A-97D1-E59A0C1711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Корягин В.Г.</dc:creator>
  <cp:keywords/>
  <dc:description/>
  <cp:lastModifiedBy>Тимошин Никита Сергеевич</cp:lastModifiedBy>
  <cp:revision/>
  <dcterms:created xsi:type="dcterms:W3CDTF">2013-11-19T06:53:10Z</dcterms:created>
  <dcterms:modified xsi:type="dcterms:W3CDTF">2024-01-25T11:58:13Z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0x010100D247633DFECEFA43AA343E00BFEAED65</vt:lpwstr>
  </property>
</Properties>
</file>